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3256" windowHeight="13176"/>
  </bookViews>
  <sheets>
    <sheet name="Доходы" sheetId="2" r:id="rId1"/>
  </sheets>
  <definedNames>
    <definedName name="_xlnm._FilterDatabase" localSheetId="0" hidden="1">Доходы!$A$6:$G$152</definedName>
    <definedName name="_xlnm.Print_Titles" localSheetId="0">Доходы!$5:$6</definedName>
    <definedName name="_xlnm.Print_Area" localSheetId="0">Доходы!$A$1:$D$154</definedName>
  </definedNames>
  <calcPr calcId="125725"/>
</workbook>
</file>

<file path=xl/calcChain.xml><?xml version="1.0" encoding="utf-8"?>
<calcChain xmlns="http://schemas.openxmlformats.org/spreadsheetml/2006/main">
  <c r="D86" i="2"/>
  <c r="D140"/>
  <c r="D137"/>
  <c r="D26"/>
  <c r="D107"/>
  <c r="D130" l="1"/>
  <c r="D89"/>
  <c r="D152"/>
  <c r="D120"/>
  <c r="D109"/>
  <c r="D124" l="1"/>
  <c r="D64" l="1"/>
  <c r="D97"/>
  <c r="D68"/>
  <c r="D48"/>
  <c r="D45"/>
  <c r="D39"/>
  <c r="D31" l="1"/>
  <c r="D29"/>
  <c r="D22"/>
  <c r="D20" s="1"/>
  <c r="D72"/>
  <c r="D154"/>
  <c r="D153"/>
  <c r="D116"/>
  <c r="D129"/>
  <c r="D77" l="1"/>
  <c r="D139" l="1"/>
  <c r="D132"/>
  <c r="D136"/>
  <c r="D134"/>
  <c r="D67"/>
  <c r="D85"/>
  <c r="D71"/>
  <c r="D69"/>
  <c r="D126"/>
  <c r="D88"/>
  <c r="D83"/>
  <c r="D81"/>
  <c r="D79"/>
  <c r="D75"/>
  <c r="D74"/>
  <c r="D73" s="1"/>
  <c r="D61"/>
  <c r="D138" l="1"/>
  <c r="D131" s="1"/>
  <c r="D111"/>
  <c r="D110" s="1"/>
  <c r="D32" l="1"/>
  <c r="D30" s="1"/>
  <c r="D121" l="1"/>
  <c r="D60"/>
  <c r="D24"/>
  <c r="D13"/>
  <c r="D12" s="1"/>
  <c r="D128" l="1"/>
  <c r="D127" s="1"/>
  <c r="D125"/>
  <c r="D123"/>
  <c r="D108"/>
  <c r="D87"/>
  <c r="D66" s="1"/>
  <c r="D62"/>
  <c r="D58"/>
  <c r="D49"/>
  <c r="D46"/>
  <c r="D43"/>
  <c r="D40"/>
  <c r="D27"/>
  <c r="D10"/>
  <c r="D57" l="1"/>
  <c r="D9"/>
  <c r="D56" l="1"/>
  <c r="D55" s="1"/>
  <c r="D7" s="1"/>
</calcChain>
</file>

<file path=xl/sharedStrings.xml><?xml version="1.0" encoding="utf-8"?>
<sst xmlns="http://schemas.openxmlformats.org/spreadsheetml/2006/main" count="303" uniqueCount="262">
  <si>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</si>
  <si>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</si>
  <si>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</si>
  <si>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</si>
  <si>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</si>
  <si>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</si>
  <si>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</si>
  <si>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</si>
  <si>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</si>
  <si>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</si>
  <si>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</si>
  <si>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</si>
  <si>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</si>
  <si>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</si>
  <si>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</si>
  <si>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</si>
  <si>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</si>
  <si>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</si>
  <si>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</si>
  <si>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</si>
  <si>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</si>
  <si>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</si>
  <si>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</si>
  <si>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</si>
  <si>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</si>
  <si>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</si>
  <si>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</si>
  <si>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</si>
  <si>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</si>
  <si>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</si>
  <si>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</si>
  <si>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</si>
  <si>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</si>
  <si>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</si>
  <si>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</si>
  <si>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</si>
  <si>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</si>
  <si>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</si>
  <si>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</si>
  <si>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</si>
  <si>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</si>
  <si>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</si>
  <si>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</si>
  <si>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</si>
  <si>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</si>
  <si>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</si>
  <si>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</si>
  <si>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</si>
  <si>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</si>
  <si>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</si>
  <si>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</si>
  <si>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</si>
  <si>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</si>
  <si>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</si>
  <si>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</si>
  <si>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</si>
  <si>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</si>
  <si>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</si>
  <si>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</si>
  <si>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</si>
  <si>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</si>
  <si>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</si>
  <si>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</si>
  <si>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</si>
  <si>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</si>
  <si>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</si>
  <si>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</si>
  <si>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</si>
  <si>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</si>
  <si>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</si>
  <si>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</si>
  <si>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</si>
  <si>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</si>
  <si>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</si>
  <si>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</si>
  <si>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</si>
  <si>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</si>
  <si>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</si>
  <si>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</si>
  <si>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</si>
  <si>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</si>
  <si>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</si>
  <si>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</si>
  <si>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</si>
  <si>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</si>
  <si>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</si>
  <si>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</si>
  <si>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</si>
  <si>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</si>
  <si>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</si>
  <si>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</si>
  <si>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</si>
  <si>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</si>
  <si>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</si>
  <si>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</si>
  <si>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</si>
  <si>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</si>
  <si>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</si>
  <si>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</si>
  <si>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</si>
  <si>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</si>
  <si>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</si>
  <si>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</si>
  <si>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</si>
  <si>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</si>
  <si>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</si>
  <si>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</si>
  <si>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</si>
  <si>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</si>
  <si>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</si>
  <si>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</si>
  <si>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</si>
  <si>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</si>
  <si>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</si>
  <si>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</si>
  <si>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</si>
  <si>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</si>
  <si>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</si>
  <si>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</si>
  <si>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</si>
  <si>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</si>
  <si>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</si>
  <si>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</si>
  <si>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</si>
  <si>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</si>
  <si>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</si>
  <si>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</si>
  <si>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</si>
  <si>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</si>
  <si>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</si>
  <si>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</si>
  <si>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</si>
  <si>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</si>
  <si>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</si>
  <si>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</si>
  <si>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</si>
  <si>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</si>
  <si>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</si>
  <si>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</si>
  <si>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</si>
  <si>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</si>
  <si>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</si>
  <si>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</si>
  <si>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</si>
  <si>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</si>
  <si>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</si>
  <si>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</si>
  <si>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</si>
  <si>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</si>
  <si>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</si>
  <si>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</si>
  <si>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</si>
  <si>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</si>
  <si>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</si>
  <si>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</si>
  <si>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</si>
  <si>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</si>
  <si>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</si>
  <si>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</si>
  <si>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Свод доходов бюджета Новоуральского городского округа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</si>
  <si>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</si>
  <si>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</si>
  <si>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</si>
  <si>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</si>
  <si>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</si>
  <si>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</si>
  <si>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</si>
  <si>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</si>
  <si>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</si>
  <si>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</si>
  <si>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</si>
  <si>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</si>
  <si>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</si>
  <si>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</si>
  <si>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</si>
  <si>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</si>
  <si>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</si>
  <si>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</si>
  <si>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</si>
  <si>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</si>
  <si>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</si>
  <si>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</si>
  <si>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</si>
  <si>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</si>
  <si>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</si>
  <si>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</si>
  <si>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</si>
  <si>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</si>
  <si>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</si>
  <si>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</si>
  <si>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</si>
  <si>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</si>
  <si>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</si>
  <si>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</si>
  <si>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</si>
  <si>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</si>
  <si>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</si>
  <si>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</si>
  <si>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</si>
  <si>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</si>
  <si>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</si>
  <si>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</si>
  <si>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в редакции решения Думы НГО</t>
  </si>
  <si>
    <t>от ________ № _____</t>
  </si>
  <si>
    <t>Приложение № 2  к решению Думы Новоуральского городского округа  № 116 от 11.12.2024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</si>
  <si>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</si>
  <si>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</si>
  <si>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</si>
  <si>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</si>
  <si>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</si>
  <si>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</si>
  <si>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</si>
  <si>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</si>
  <si>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</si>
  <si>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</si>
  <si>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</si>
  <si>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</si>
  <si>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</si>
  <si>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</si>
  <si>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</si>
  <si>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</si>
  <si>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</si>
  <si>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</si>
  <si>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</si>
  <si>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</si>
  <si>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</si>
  <si>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</si>
  <si>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</si>
  <si>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</si>
  <si>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</si>
  <si>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</si>
  <si>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</si>
  <si>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</si>
  <si>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</si>
  <si>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</si>
  <si>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</si>
  <si>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</si>
  <si>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</si>
  <si>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</si>
  <si>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</si>
  <si>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</si>
  <si>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</si>
  <si>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</si>
  <si>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Субсидии на обновление подвижного состава общественного транспорта общего пользования</t>
  </si>
  <si>
    <t>Иные межбюджетные трансферты на приобретение наградной продукции для Муниципального автономного учреждения культуры Дома культуры "Новоуральский"</t>
  </si>
  <si>
    <t>Иные межбюджетные трансферты на предоставление дополнительной меры социальной поддержки в виде единовременной денежной выплаты семье гражданина, убывшего для прохождения военной службы через Военный комиссариат Свердловской области или пункт отбора на военную службу по контракту</t>
  </si>
  <si>
    <t>Иные межбюджетные трансферты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</si>
  <si>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на приобретение звукового оборудования для оснащения системой проводного радиовещания Муниципального автономного общеобразовательного учреждения «Средняя общеобразовательная школа № 54»</t>
  </si>
  <si>
    <t>000 1 11 07000 00 0000 120</t>
  </si>
  <si>
    <t>Платежи от государственных и муниципальных унитарных предприятий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</si>
  <si>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</si>
  <si>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Субсидии на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</si>
  <si>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 xml:space="preserve">Субсидии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</t>
  </si>
  <si>
    <t>Иные межбюджетные трансферты на поощрение муниципальных образований, расположенных на территории Свердловской области, за организацию особо значимых общественных мероприятий, в том числе по федеральному проекту "Формирование комфортной городской среды"</t>
  </si>
  <si>
    <t>000 2 02 16549 00 0000 150</t>
  </si>
  <si>
    <t>000 2 02 1654904 0000 150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</si>
  <si>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</si>
  <si>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Дотации (гранты) бюджетам за достижение показателей деятельности органов местного самоуправления</t>
  </si>
  <si>
    <t>Иные межбюджетные трансферты на приобретение оборудования для медиацентра Муниципального автономного общеобразовательного учреждения «Лицей № 58»</t>
  </si>
  <si>
    <t>Иные межбюджетные трансферты из резервного фонда Правительства Свердловской области в рамках подготовки к отопительному периоду 2025/2026 года</t>
  </si>
  <si>
    <t>Иные межбюджетные трансферты на социально-экономическое и инфраструктурное развитие муниципальных образований, на территориях которых расположены организации, осуществляющие деятельность в сфере использования атомной энергии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</si>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</sst>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0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63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NumberFormat="1" applyFont="1" applyBorder="1" applyAlignment="1">
      <alignment horizontal="left" vertical="top" wrapTex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5" fillId="0" borderId="34" xfId="0" applyFont="1" applyBorder="1" applyAlignment="1" applyProtection="1">
      <alignment horizontal="left" wrapText="1"/>
      <protection locked="0"/>
    </xf>
    <xf numFmtId="166" fontId="13" fillId="0" borderId="1" xfId="0" applyNumberFormat="1" applyFont="1" applyBorder="1" applyProtection="1"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166" fontId="16" fillId="0" borderId="34" xfId="128" applyNumberFormat="1" applyFont="1" applyFill="1" applyBorder="1" applyAlignment="1" applyProtection="1">
      <alignment horizontal="right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4" fontId="15" fillId="0" borderId="34" xfId="0" applyNumberFormat="1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18" fillId="0" borderId="34" xfId="0" applyFont="1" applyBorder="1" applyAlignment="1" applyProtection="1">
      <alignment horizontal="center" vertical="center" wrapText="1"/>
      <protection locked="0"/>
    </xf>
    <xf numFmtId="0" fontId="22" fillId="0" borderId="34" xfId="33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34" xfId="32" applyFont="1" applyFill="1" applyBorder="1" applyAlignment="1">
      <alignment horizontal="center" vertical="center" wrapText="1"/>
    </xf>
    <xf numFmtId="166" fontId="18" fillId="0" borderId="0" xfId="0" applyNumberFormat="1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center"/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6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53" sqref="D153"/>
    </sheetView>
  </sheetViews>
  <sheetFormatPr defaultColWidth="8.88671875" defaultRowHeight="13.8"/>
  <cols>
    <col min="1" max="1" width="7.6640625" style="4" customWidth="1"/>
    <col min="2" max="2" width="84" style="27" customWidth="1"/>
    <col min="3" max="3" width="28.109375" style="10" customWidth="1"/>
    <col min="4" max="4" width="20.33203125" style="55" customWidth="1"/>
    <col min="5" max="6" width="18.5546875" style="42" customWidth="1"/>
    <col min="7" max="16384" width="8.88671875" style="4"/>
  </cols>
  <sheetData>
    <row r="1" spans="1:6" s="18" customFormat="1" ht="69">
      <c r="A1" s="16"/>
      <c r="B1" s="21"/>
      <c r="C1" s="17"/>
      <c r="D1" s="47" t="s">
        <v>204</v>
      </c>
      <c r="E1" s="40"/>
      <c r="F1" s="40"/>
    </row>
    <row r="2" spans="1:6" s="18" customFormat="1" ht="27.6">
      <c r="A2" s="16"/>
      <c r="B2" s="21"/>
      <c r="C2" s="17"/>
      <c r="D2" s="47" t="s">
        <v>202</v>
      </c>
      <c r="E2" s="40"/>
      <c r="F2" s="40"/>
    </row>
    <row r="3" spans="1:6" s="18" customFormat="1" ht="17.399999999999999" customHeight="1">
      <c r="A3" s="16"/>
      <c r="B3" s="21"/>
      <c r="C3" s="17"/>
      <c r="D3" s="48" t="s">
        <v>203</v>
      </c>
      <c r="E3" s="40"/>
      <c r="F3" s="40"/>
    </row>
    <row r="4" spans="1:6" s="1" customFormat="1" ht="21.6" customHeight="1">
      <c r="A4" s="62" t="s">
        <v>159</v>
      </c>
      <c r="B4" s="62"/>
      <c r="C4" s="62"/>
      <c r="D4" s="62"/>
      <c r="E4" s="41"/>
      <c r="F4" s="41"/>
    </row>
    <row r="5" spans="1:6" s="15" customFormat="1" ht="30">
      <c r="A5" s="12" t="s">
        <v>37</v>
      </c>
      <c r="B5" s="13" t="s">
        <v>0</v>
      </c>
      <c r="C5" s="14" t="s">
        <v>1</v>
      </c>
      <c r="D5" s="49" t="s">
        <v>158</v>
      </c>
      <c r="E5" s="41"/>
      <c r="F5" s="41"/>
    </row>
    <row r="6" spans="1:6" s="61" customFormat="1" ht="13.2">
      <c r="A6" s="56">
        <v>1</v>
      </c>
      <c r="B6" s="57">
        <v>2</v>
      </c>
      <c r="C6" s="58">
        <v>3</v>
      </c>
      <c r="D6" s="59">
        <v>4</v>
      </c>
      <c r="E6" s="60"/>
      <c r="F6" s="60"/>
    </row>
    <row r="7" spans="1:6" ht="15">
      <c r="A7" s="2">
        <v>1</v>
      </c>
      <c r="B7" s="22" t="s">
        <v>2</v>
      </c>
      <c r="C7" s="3" t="s">
        <v>3</v>
      </c>
      <c r="D7" s="37">
        <f>D9+D55</f>
        <v>7642846042.8500004</v>
      </c>
    </row>
    <row r="8" spans="1:6" ht="15">
      <c r="A8" s="2">
        <v>2</v>
      </c>
      <c r="B8" s="23" t="s">
        <v>4</v>
      </c>
      <c r="C8" s="5"/>
      <c r="D8" s="37"/>
    </row>
    <row r="9" spans="1:6" ht="15">
      <c r="A9" s="2">
        <v>3</v>
      </c>
      <c r="B9" s="20" t="s">
        <v>39</v>
      </c>
      <c r="C9" s="6" t="s">
        <v>5</v>
      </c>
      <c r="D9" s="37">
        <f>D10+D12+D20+D24+D27+D30+D40+D43+D46+D49+D54</f>
        <v>2443733467.8400002</v>
      </c>
    </row>
    <row r="10" spans="1:6" ht="15">
      <c r="A10" s="2">
        <v>4</v>
      </c>
      <c r="B10" s="20" t="s">
        <v>40</v>
      </c>
      <c r="C10" s="6" t="s">
        <v>6</v>
      </c>
      <c r="D10" s="37">
        <f t="shared" ref="D10" si="0">D11</f>
        <v>1880191287.1700001</v>
      </c>
    </row>
    <row r="11" spans="1:6" ht="15">
      <c r="A11" s="2">
        <v>5</v>
      </c>
      <c r="B11" s="20" t="s">
        <v>41</v>
      </c>
      <c r="C11" s="6" t="s">
        <v>7</v>
      </c>
      <c r="D11" s="37">
        <v>1880191287.1700001</v>
      </c>
    </row>
    <row r="12" spans="1:6" ht="30">
      <c r="A12" s="2">
        <v>6</v>
      </c>
      <c r="B12" s="20" t="s">
        <v>38</v>
      </c>
      <c r="C12" s="6" t="s">
        <v>8</v>
      </c>
      <c r="D12" s="37">
        <f>D13+D19</f>
        <v>38795000.000000007</v>
      </c>
    </row>
    <row r="13" spans="1:6" ht="30">
      <c r="A13" s="2">
        <v>7</v>
      </c>
      <c r="B13" s="20" t="s">
        <v>77</v>
      </c>
      <c r="C13" s="6" t="s">
        <v>9</v>
      </c>
      <c r="D13" s="37">
        <f>D14+D15+D16+D17+D18</f>
        <v>38745000.000000007</v>
      </c>
    </row>
    <row r="14" spans="1:6" s="11" customFormat="1" ht="30">
      <c r="A14" s="2">
        <v>8</v>
      </c>
      <c r="B14" s="20" t="s">
        <v>146</v>
      </c>
      <c r="C14" s="6" t="s">
        <v>132</v>
      </c>
      <c r="D14" s="37">
        <v>235000</v>
      </c>
      <c r="E14" s="43"/>
      <c r="F14" s="43"/>
    </row>
    <row r="15" spans="1:6" ht="90">
      <c r="A15" s="2">
        <v>9</v>
      </c>
      <c r="B15" s="20" t="s">
        <v>115</v>
      </c>
      <c r="C15" s="6" t="s">
        <v>58</v>
      </c>
      <c r="D15" s="37">
        <v>19939690.59</v>
      </c>
      <c r="E15" s="36"/>
    </row>
    <row r="16" spans="1:6" ht="95.25" customHeight="1">
      <c r="A16" s="2">
        <v>10</v>
      </c>
      <c r="B16" s="20" t="s">
        <v>141</v>
      </c>
      <c r="C16" s="6" t="s">
        <v>59</v>
      </c>
      <c r="D16" s="37">
        <v>115100.6</v>
      </c>
    </row>
    <row r="17" spans="1:4" ht="90">
      <c r="A17" s="2">
        <v>11</v>
      </c>
      <c r="B17" s="20" t="s">
        <v>142</v>
      </c>
      <c r="C17" s="6" t="s">
        <v>60</v>
      </c>
      <c r="D17" s="37">
        <v>20674244.07</v>
      </c>
    </row>
    <row r="18" spans="1:4" ht="90">
      <c r="A18" s="2">
        <v>12</v>
      </c>
      <c r="B18" s="20" t="s">
        <v>116</v>
      </c>
      <c r="C18" s="6" t="s">
        <v>61</v>
      </c>
      <c r="D18" s="37">
        <v>-2219035.2599999998</v>
      </c>
    </row>
    <row r="19" spans="1:4" ht="15">
      <c r="A19" s="2">
        <v>13</v>
      </c>
      <c r="B19" s="20" t="s">
        <v>161</v>
      </c>
      <c r="C19" s="6" t="s">
        <v>160</v>
      </c>
      <c r="D19" s="37">
        <v>50000</v>
      </c>
    </row>
    <row r="20" spans="1:4" ht="15">
      <c r="A20" s="2">
        <v>14</v>
      </c>
      <c r="B20" s="20" t="s">
        <v>78</v>
      </c>
      <c r="C20" s="6" t="s">
        <v>10</v>
      </c>
      <c r="D20" s="37">
        <f>D21+D23+D22</f>
        <v>260217000</v>
      </c>
    </row>
    <row r="21" spans="1:4" ht="15">
      <c r="A21" s="2">
        <v>15</v>
      </c>
      <c r="B21" s="20" t="s">
        <v>79</v>
      </c>
      <c r="C21" s="6" t="s">
        <v>11</v>
      </c>
      <c r="D21" s="50">
        <v>242489000</v>
      </c>
    </row>
    <row r="22" spans="1:4" ht="15">
      <c r="A22" s="2">
        <v>16</v>
      </c>
      <c r="B22" s="20" t="s">
        <v>120</v>
      </c>
      <c r="C22" s="6" t="s">
        <v>121</v>
      </c>
      <c r="D22" s="50">
        <f>448000+1600000</f>
        <v>2048000</v>
      </c>
    </row>
    <row r="23" spans="1:4" ht="15">
      <c r="A23" s="2">
        <v>17</v>
      </c>
      <c r="B23" s="20" t="s">
        <v>80</v>
      </c>
      <c r="C23" s="6" t="s">
        <v>12</v>
      </c>
      <c r="D23" s="50">
        <v>15680000</v>
      </c>
    </row>
    <row r="24" spans="1:4" ht="15">
      <c r="A24" s="2">
        <v>18</v>
      </c>
      <c r="B24" s="20" t="s">
        <v>81</v>
      </c>
      <c r="C24" s="6" t="s">
        <v>13</v>
      </c>
      <c r="D24" s="37">
        <f>D25+D26</f>
        <v>60983473</v>
      </c>
    </row>
    <row r="25" spans="1:4" ht="15">
      <c r="A25" s="2">
        <v>19</v>
      </c>
      <c r="B25" s="20" t="s">
        <v>82</v>
      </c>
      <c r="C25" s="6" t="s">
        <v>14</v>
      </c>
      <c r="D25" s="37">
        <v>33226000</v>
      </c>
    </row>
    <row r="26" spans="1:4" ht="15">
      <c r="A26" s="2">
        <v>20</v>
      </c>
      <c r="B26" s="20" t="s">
        <v>83</v>
      </c>
      <c r="C26" s="6" t="s">
        <v>15</v>
      </c>
      <c r="D26" s="37">
        <f>29000000-1242527</f>
        <v>27757473</v>
      </c>
    </row>
    <row r="27" spans="1:4" ht="15">
      <c r="A27" s="2">
        <v>21</v>
      </c>
      <c r="B27" s="20" t="s">
        <v>84</v>
      </c>
      <c r="C27" s="6" t="s">
        <v>16</v>
      </c>
      <c r="D27" s="37">
        <f t="shared" ref="D27" si="1">D28+D29</f>
        <v>39800000</v>
      </c>
    </row>
    <row r="28" spans="1:4" ht="30">
      <c r="A28" s="2">
        <v>22</v>
      </c>
      <c r="B28" s="20" t="s">
        <v>85</v>
      </c>
      <c r="C28" s="6" t="s">
        <v>17</v>
      </c>
      <c r="D28" s="50">
        <v>39790000</v>
      </c>
    </row>
    <row r="29" spans="1:4" ht="30">
      <c r="A29" s="2">
        <v>23</v>
      </c>
      <c r="B29" s="20" t="s">
        <v>86</v>
      </c>
      <c r="C29" s="6" t="s">
        <v>18</v>
      </c>
      <c r="D29" s="50">
        <f>56400-46400</f>
        <v>10000</v>
      </c>
    </row>
    <row r="30" spans="1:4" ht="30">
      <c r="A30" s="2">
        <v>24</v>
      </c>
      <c r="B30" s="20" t="s">
        <v>87</v>
      </c>
      <c r="C30" s="6" t="s">
        <v>19</v>
      </c>
      <c r="D30" s="51">
        <f>D31+D32+D38+D39</f>
        <v>81042997.579999998</v>
      </c>
    </row>
    <row r="31" spans="1:4" ht="60">
      <c r="A31" s="2">
        <v>25</v>
      </c>
      <c r="B31" s="20" t="s">
        <v>88</v>
      </c>
      <c r="C31" s="6" t="s">
        <v>20</v>
      </c>
      <c r="D31" s="51">
        <f>5500000+2752700</f>
        <v>8252700</v>
      </c>
    </row>
    <row r="32" spans="1:4" ht="68.25" customHeight="1">
      <c r="A32" s="2">
        <v>26</v>
      </c>
      <c r="B32" s="20" t="s">
        <v>89</v>
      </c>
      <c r="C32" s="6" t="s">
        <v>21</v>
      </c>
      <c r="D32" s="51">
        <f>D33+D34+D35+D36+D37</f>
        <v>48965300</v>
      </c>
    </row>
    <row r="33" spans="1:6" ht="45">
      <c r="A33" s="2">
        <v>27</v>
      </c>
      <c r="B33" s="20" t="s">
        <v>90</v>
      </c>
      <c r="C33" s="6" t="s">
        <v>22</v>
      </c>
      <c r="D33" s="37">
        <v>32500000</v>
      </c>
    </row>
    <row r="34" spans="1:6" ht="60">
      <c r="A34" s="2">
        <v>28</v>
      </c>
      <c r="B34" s="20" t="s">
        <v>118</v>
      </c>
      <c r="C34" s="6" t="s">
        <v>23</v>
      </c>
      <c r="D34" s="37">
        <v>8200000</v>
      </c>
    </row>
    <row r="35" spans="1:6" ht="60">
      <c r="A35" s="2">
        <v>29</v>
      </c>
      <c r="B35" s="20" t="s">
        <v>117</v>
      </c>
      <c r="C35" s="6" t="s">
        <v>24</v>
      </c>
      <c r="D35" s="37">
        <v>62300</v>
      </c>
    </row>
    <row r="36" spans="1:6" ht="30">
      <c r="A36" s="2">
        <v>30</v>
      </c>
      <c r="B36" s="20" t="s">
        <v>91</v>
      </c>
      <c r="C36" s="6" t="s">
        <v>25</v>
      </c>
      <c r="D36" s="37">
        <v>8200000</v>
      </c>
    </row>
    <row r="37" spans="1:6" s="8" customFormat="1" ht="30">
      <c r="A37" s="2">
        <v>31</v>
      </c>
      <c r="B37" s="20" t="s">
        <v>128</v>
      </c>
      <c r="C37" s="7" t="s">
        <v>62</v>
      </c>
      <c r="D37" s="37">
        <v>3000</v>
      </c>
      <c r="E37" s="36"/>
      <c r="F37" s="36"/>
    </row>
    <row r="38" spans="1:6" ht="15">
      <c r="A38" s="2">
        <v>32</v>
      </c>
      <c r="B38" s="20" t="s">
        <v>249</v>
      </c>
      <c r="C38" s="6" t="s">
        <v>248</v>
      </c>
      <c r="D38" s="37">
        <v>62281.3</v>
      </c>
    </row>
    <row r="39" spans="1:6" ht="60">
      <c r="A39" s="2">
        <v>33</v>
      </c>
      <c r="B39" s="20" t="s">
        <v>92</v>
      </c>
      <c r="C39" s="6" t="s">
        <v>26</v>
      </c>
      <c r="D39" s="37">
        <f>23702570+60146.28</f>
        <v>23762716.280000001</v>
      </c>
    </row>
    <row r="40" spans="1:6" ht="15">
      <c r="A40" s="2">
        <v>34</v>
      </c>
      <c r="B40" s="20" t="s">
        <v>93</v>
      </c>
      <c r="C40" s="6" t="s">
        <v>27</v>
      </c>
      <c r="D40" s="51">
        <f>D41+D42</f>
        <v>58697400</v>
      </c>
    </row>
    <row r="41" spans="1:6" ht="15">
      <c r="A41" s="2">
        <v>35</v>
      </c>
      <c r="B41" s="20" t="s">
        <v>94</v>
      </c>
      <c r="C41" s="6" t="s">
        <v>28</v>
      </c>
      <c r="D41" s="37">
        <v>57978100</v>
      </c>
    </row>
    <row r="42" spans="1:6" ht="15">
      <c r="A42" s="2">
        <v>36</v>
      </c>
      <c r="B42" s="20" t="s">
        <v>119</v>
      </c>
      <c r="C42" s="6" t="s">
        <v>147</v>
      </c>
      <c r="D42" s="37">
        <v>719300</v>
      </c>
    </row>
    <row r="43" spans="1:6" ht="30">
      <c r="A43" s="2">
        <v>37</v>
      </c>
      <c r="B43" s="20" t="s">
        <v>162</v>
      </c>
      <c r="C43" s="6" t="s">
        <v>122</v>
      </c>
      <c r="D43" s="51">
        <f>D44+D45</f>
        <v>6956708.0899999999</v>
      </c>
    </row>
    <row r="44" spans="1:6" ht="15">
      <c r="A44" s="2">
        <v>38</v>
      </c>
      <c r="B44" s="20" t="s">
        <v>95</v>
      </c>
      <c r="C44" s="6" t="s">
        <v>29</v>
      </c>
      <c r="D44" s="51">
        <v>2149994.23</v>
      </c>
    </row>
    <row r="45" spans="1:6" ht="15">
      <c r="A45" s="2">
        <v>39</v>
      </c>
      <c r="B45" s="20" t="s">
        <v>96</v>
      </c>
      <c r="C45" s="6" t="s">
        <v>30</v>
      </c>
      <c r="D45" s="51">
        <f>1649230+307413.03+2850070.83</f>
        <v>4806713.8600000003</v>
      </c>
    </row>
    <row r="46" spans="1:6" ht="15">
      <c r="A46" s="2">
        <v>40</v>
      </c>
      <c r="B46" s="20" t="s">
        <v>97</v>
      </c>
      <c r="C46" s="6" t="s">
        <v>31</v>
      </c>
      <c r="D46" s="51">
        <f>D47+D48</f>
        <v>13334602</v>
      </c>
    </row>
    <row r="47" spans="1:6" ht="15">
      <c r="A47" s="2">
        <v>41</v>
      </c>
      <c r="B47" s="20" t="s">
        <v>98</v>
      </c>
      <c r="C47" s="6" t="s">
        <v>32</v>
      </c>
      <c r="D47" s="51">
        <v>820000</v>
      </c>
    </row>
    <row r="48" spans="1:6" ht="60">
      <c r="A48" s="2">
        <v>42</v>
      </c>
      <c r="B48" s="20" t="s">
        <v>99</v>
      </c>
      <c r="C48" s="6" t="s">
        <v>33</v>
      </c>
      <c r="D48" s="51">
        <f>10500000+1180464.55+834137.45</f>
        <v>12514602</v>
      </c>
    </row>
    <row r="49" spans="1:6" ht="15">
      <c r="A49" s="2">
        <v>43</v>
      </c>
      <c r="B49" s="20" t="s">
        <v>100</v>
      </c>
      <c r="C49" s="6" t="s">
        <v>34</v>
      </c>
      <c r="D49" s="51">
        <f>SUM(D50:D53)</f>
        <v>3500000</v>
      </c>
    </row>
    <row r="50" spans="1:6" ht="30">
      <c r="A50" s="2">
        <v>44</v>
      </c>
      <c r="B50" s="20" t="s">
        <v>63</v>
      </c>
      <c r="C50" s="6" t="s">
        <v>135</v>
      </c>
      <c r="D50" s="37">
        <v>264800</v>
      </c>
    </row>
    <row r="51" spans="1:6" s="11" customFormat="1" ht="30">
      <c r="A51" s="2">
        <v>45</v>
      </c>
      <c r="B51" s="20" t="s">
        <v>133</v>
      </c>
      <c r="C51" s="6" t="s">
        <v>134</v>
      </c>
      <c r="D51" s="37">
        <v>250000</v>
      </c>
      <c r="E51" s="43"/>
      <c r="F51" s="43"/>
    </row>
    <row r="52" spans="1:6" ht="80.25" customHeight="1">
      <c r="A52" s="2">
        <v>46</v>
      </c>
      <c r="B52" s="20" t="s">
        <v>65</v>
      </c>
      <c r="C52" s="6" t="s">
        <v>136</v>
      </c>
      <c r="D52" s="37">
        <v>2865660</v>
      </c>
    </row>
    <row r="53" spans="1:6" ht="15">
      <c r="A53" s="2">
        <v>47</v>
      </c>
      <c r="B53" s="20" t="s">
        <v>66</v>
      </c>
      <c r="C53" s="6" t="s">
        <v>64</v>
      </c>
      <c r="D53" s="37">
        <v>119540</v>
      </c>
    </row>
    <row r="54" spans="1:6" s="19" customFormat="1" ht="15">
      <c r="A54" s="2">
        <v>48</v>
      </c>
      <c r="B54" s="20" t="s">
        <v>144</v>
      </c>
      <c r="C54" s="6" t="s">
        <v>145</v>
      </c>
      <c r="D54" s="52">
        <v>215000</v>
      </c>
      <c r="E54" s="44"/>
      <c r="F54" s="44"/>
    </row>
    <row r="55" spans="1:6" ht="15">
      <c r="A55" s="2">
        <v>49</v>
      </c>
      <c r="B55" s="20" t="s">
        <v>101</v>
      </c>
      <c r="C55" s="6" t="s">
        <v>35</v>
      </c>
      <c r="D55" s="37">
        <f>D56+D152+D153+D154</f>
        <v>5199112575.0100002</v>
      </c>
    </row>
    <row r="56" spans="1:6" ht="30">
      <c r="A56" s="2">
        <v>50</v>
      </c>
      <c r="B56" s="20" t="s">
        <v>102</v>
      </c>
      <c r="C56" s="6" t="s">
        <v>36</v>
      </c>
      <c r="D56" s="37">
        <f>D57+D66+D107+D131</f>
        <v>5060017338.1800003</v>
      </c>
    </row>
    <row r="57" spans="1:6" ht="15">
      <c r="A57" s="2">
        <v>51</v>
      </c>
      <c r="B57" s="20" t="s">
        <v>103</v>
      </c>
      <c r="C57" s="6" t="s">
        <v>42</v>
      </c>
      <c r="D57" s="37">
        <f>D58+D60+D62+D64</f>
        <v>1832176823</v>
      </c>
    </row>
    <row r="58" spans="1:6" ht="15">
      <c r="A58" s="2">
        <v>52</v>
      </c>
      <c r="B58" s="20" t="s">
        <v>104</v>
      </c>
      <c r="C58" s="6" t="s">
        <v>43</v>
      </c>
      <c r="D58" s="37">
        <f t="shared" ref="D58" si="2">D59</f>
        <v>266342000</v>
      </c>
    </row>
    <row r="59" spans="1:6" ht="30">
      <c r="A59" s="2">
        <v>53</v>
      </c>
      <c r="B59" s="20" t="s">
        <v>71</v>
      </c>
      <c r="C59" s="6" t="s">
        <v>44</v>
      </c>
      <c r="D59" s="37">
        <v>266342000</v>
      </c>
    </row>
    <row r="60" spans="1:6" ht="30">
      <c r="A60" s="2">
        <v>54</v>
      </c>
      <c r="B60" s="20" t="s">
        <v>69</v>
      </c>
      <c r="C60" s="6" t="s">
        <v>67</v>
      </c>
      <c r="D60" s="37">
        <f t="shared" ref="D60" si="3">D61</f>
        <v>1418949000</v>
      </c>
    </row>
    <row r="61" spans="1:6" ht="30">
      <c r="A61" s="2">
        <v>55</v>
      </c>
      <c r="B61" s="20" t="s">
        <v>70</v>
      </c>
      <c r="C61" s="6" t="s">
        <v>68</v>
      </c>
      <c r="D61" s="37">
        <f>1314481000+104468000</f>
        <v>1418949000</v>
      </c>
    </row>
    <row r="62" spans="1:6" ht="30">
      <c r="A62" s="2">
        <v>56</v>
      </c>
      <c r="B62" s="20" t="s">
        <v>105</v>
      </c>
      <c r="C62" s="6" t="s">
        <v>45</v>
      </c>
      <c r="D62" s="37">
        <f>D63</f>
        <v>145579000</v>
      </c>
    </row>
    <row r="63" spans="1:6" ht="30">
      <c r="A63" s="2">
        <v>57</v>
      </c>
      <c r="B63" s="20" t="s">
        <v>106</v>
      </c>
      <c r="C63" s="6" t="s">
        <v>46</v>
      </c>
      <c r="D63" s="37">
        <v>145579000</v>
      </c>
    </row>
    <row r="64" spans="1:6" ht="30">
      <c r="A64" s="2">
        <v>58</v>
      </c>
      <c r="B64" s="20" t="s">
        <v>257</v>
      </c>
      <c r="C64" s="6" t="s">
        <v>254</v>
      </c>
      <c r="D64" s="37">
        <f>D65</f>
        <v>1306823</v>
      </c>
    </row>
    <row r="65" spans="1:6" ht="30">
      <c r="A65" s="2">
        <v>59</v>
      </c>
      <c r="B65" s="20" t="s">
        <v>256</v>
      </c>
      <c r="C65" s="6" t="s">
        <v>255</v>
      </c>
      <c r="D65" s="37">
        <v>1306823</v>
      </c>
    </row>
    <row r="66" spans="1:6" ht="30">
      <c r="A66" s="2">
        <v>60</v>
      </c>
      <c r="B66" s="20" t="s">
        <v>107</v>
      </c>
      <c r="C66" s="6" t="s">
        <v>47</v>
      </c>
      <c r="D66" s="37">
        <f>D67+D69+D71+D73+D75+D77+D79+D81+D83+D85+D87</f>
        <v>502013387.02000004</v>
      </c>
    </row>
    <row r="67" spans="1:6" s="32" customFormat="1" ht="60">
      <c r="A67" s="2">
        <v>61</v>
      </c>
      <c r="B67" s="29" t="s">
        <v>211</v>
      </c>
      <c r="C67" s="30" t="s">
        <v>209</v>
      </c>
      <c r="D67" s="31">
        <f>D68</f>
        <v>95890000</v>
      </c>
      <c r="E67" s="45"/>
      <c r="F67" s="45"/>
    </row>
    <row r="68" spans="1:6" s="32" customFormat="1" ht="60">
      <c r="A68" s="2">
        <v>62</v>
      </c>
      <c r="B68" s="29" t="s">
        <v>212</v>
      </c>
      <c r="C68" s="30" t="s">
        <v>210</v>
      </c>
      <c r="D68" s="33">
        <f>145799900-49909900</f>
        <v>95890000</v>
      </c>
      <c r="E68" s="45"/>
      <c r="F68" s="45"/>
    </row>
    <row r="69" spans="1:6" s="32" customFormat="1" ht="30">
      <c r="A69" s="2">
        <v>63</v>
      </c>
      <c r="B69" s="29" t="s">
        <v>165</v>
      </c>
      <c r="C69" s="30" t="s">
        <v>166</v>
      </c>
      <c r="D69" s="31">
        <f>D70</f>
        <v>268800</v>
      </c>
      <c r="E69" s="45"/>
      <c r="F69" s="45"/>
    </row>
    <row r="70" spans="1:6" s="32" customFormat="1" ht="30">
      <c r="A70" s="2">
        <v>64</v>
      </c>
      <c r="B70" s="29" t="s">
        <v>167</v>
      </c>
      <c r="C70" s="30" t="s">
        <v>168</v>
      </c>
      <c r="D70" s="33">
        <v>268800</v>
      </c>
      <c r="E70" s="45"/>
      <c r="F70" s="45"/>
    </row>
    <row r="71" spans="1:6" s="32" customFormat="1" ht="30">
      <c r="A71" s="2">
        <v>65</v>
      </c>
      <c r="B71" s="29" t="s">
        <v>213</v>
      </c>
      <c r="C71" s="30" t="s">
        <v>235</v>
      </c>
      <c r="D71" s="31">
        <f>D72</f>
        <v>90624000</v>
      </c>
      <c r="E71" s="45"/>
      <c r="F71" s="45"/>
    </row>
    <row r="72" spans="1:6" s="32" customFormat="1" ht="30">
      <c r="A72" s="2">
        <v>66</v>
      </c>
      <c r="B72" s="29" t="s">
        <v>214</v>
      </c>
      <c r="C72" s="30" t="s">
        <v>236</v>
      </c>
      <c r="D72" s="33">
        <f>49222300+48020300-6618600</f>
        <v>90624000</v>
      </c>
      <c r="E72" s="45"/>
      <c r="F72" s="45"/>
    </row>
    <row r="73" spans="1:6" s="32" customFormat="1" ht="15">
      <c r="A73" s="2">
        <v>67</v>
      </c>
      <c r="B73" s="29" t="s">
        <v>169</v>
      </c>
      <c r="C73" s="30" t="s">
        <v>170</v>
      </c>
      <c r="D73" s="31">
        <f>D74</f>
        <v>54641200</v>
      </c>
      <c r="E73" s="45"/>
      <c r="F73" s="45"/>
    </row>
    <row r="74" spans="1:6" s="32" customFormat="1" ht="15">
      <c r="A74" s="2">
        <v>68</v>
      </c>
      <c r="B74" s="29" t="s">
        <v>171</v>
      </c>
      <c r="C74" s="30" t="s">
        <v>172</v>
      </c>
      <c r="D74" s="33">
        <f>16938800+37702400</f>
        <v>54641200</v>
      </c>
      <c r="E74" s="45"/>
      <c r="F74" s="45"/>
    </row>
    <row r="75" spans="1:6" s="32" customFormat="1" ht="45">
      <c r="A75" s="2">
        <v>69</v>
      </c>
      <c r="B75" s="29" t="s">
        <v>173</v>
      </c>
      <c r="C75" s="30" t="s">
        <v>174</v>
      </c>
      <c r="D75" s="31">
        <f>D76</f>
        <v>1500400</v>
      </c>
      <c r="E75" s="45"/>
      <c r="F75" s="45"/>
    </row>
    <row r="76" spans="1:6" s="32" customFormat="1" ht="45">
      <c r="A76" s="2">
        <v>70</v>
      </c>
      <c r="B76" s="29" t="s">
        <v>175</v>
      </c>
      <c r="C76" s="30" t="s">
        <v>176</v>
      </c>
      <c r="D76" s="34">
        <v>1500400</v>
      </c>
      <c r="E76" s="45"/>
      <c r="F76" s="45"/>
    </row>
    <row r="77" spans="1:6" s="8" customFormat="1" ht="30">
      <c r="A77" s="2">
        <v>71</v>
      </c>
      <c r="B77" s="20" t="s">
        <v>238</v>
      </c>
      <c r="C77" s="6" t="s">
        <v>239</v>
      </c>
      <c r="D77" s="46">
        <f>D78</f>
        <v>2845740.23</v>
      </c>
      <c r="E77" s="39"/>
    </row>
    <row r="78" spans="1:6" s="8" customFormat="1" ht="30">
      <c r="A78" s="2">
        <v>72</v>
      </c>
      <c r="B78" s="20" t="s">
        <v>240</v>
      </c>
      <c r="C78" s="6" t="s">
        <v>241</v>
      </c>
      <c r="D78" s="46">
        <v>2845740.23</v>
      </c>
      <c r="E78" s="39"/>
    </row>
    <row r="79" spans="1:6" s="32" customFormat="1" ht="30">
      <c r="A79" s="2">
        <v>73</v>
      </c>
      <c r="B79" s="29" t="s">
        <v>177</v>
      </c>
      <c r="C79" s="30" t="s">
        <v>178</v>
      </c>
      <c r="D79" s="31">
        <f>D80</f>
        <v>2182600</v>
      </c>
      <c r="E79" s="45"/>
      <c r="F79" s="45"/>
    </row>
    <row r="80" spans="1:6" s="32" customFormat="1" ht="30">
      <c r="A80" s="2">
        <v>74</v>
      </c>
      <c r="B80" s="29" t="s">
        <v>179</v>
      </c>
      <c r="C80" s="30" t="s">
        <v>180</v>
      </c>
      <c r="D80" s="33">
        <v>2182600</v>
      </c>
      <c r="E80" s="45"/>
      <c r="F80" s="45"/>
    </row>
    <row r="81" spans="1:6" s="32" customFormat="1" ht="15">
      <c r="A81" s="2">
        <v>75</v>
      </c>
      <c r="B81" s="29" t="s">
        <v>181</v>
      </c>
      <c r="C81" s="30" t="s">
        <v>182</v>
      </c>
      <c r="D81" s="31">
        <f>D82</f>
        <v>100000</v>
      </c>
      <c r="E81" s="45"/>
      <c r="F81" s="45"/>
    </row>
    <row r="82" spans="1:6" s="32" customFormat="1" ht="15">
      <c r="A82" s="2">
        <v>76</v>
      </c>
      <c r="B82" s="29" t="s">
        <v>183</v>
      </c>
      <c r="C82" s="30" t="s">
        <v>184</v>
      </c>
      <c r="D82" s="34">
        <v>100000</v>
      </c>
      <c r="E82" s="45"/>
      <c r="F82" s="45"/>
    </row>
    <row r="83" spans="1:6" s="32" customFormat="1" ht="30">
      <c r="A83" s="2">
        <v>77</v>
      </c>
      <c r="B83" s="29" t="s">
        <v>185</v>
      </c>
      <c r="C83" s="30" t="s">
        <v>186</v>
      </c>
      <c r="D83" s="31">
        <f>D84</f>
        <v>30000000</v>
      </c>
      <c r="E83" s="45"/>
      <c r="F83" s="45"/>
    </row>
    <row r="84" spans="1:6" s="32" customFormat="1" ht="30">
      <c r="A84" s="2">
        <v>78</v>
      </c>
      <c r="B84" s="29" t="s">
        <v>187</v>
      </c>
      <c r="C84" s="30" t="s">
        <v>188</v>
      </c>
      <c r="D84" s="34">
        <v>30000000</v>
      </c>
      <c r="E84" s="45"/>
      <c r="F84" s="45"/>
    </row>
    <row r="85" spans="1:6" s="32" customFormat="1" ht="30">
      <c r="A85" s="2">
        <v>79</v>
      </c>
      <c r="B85" s="29" t="s">
        <v>189</v>
      </c>
      <c r="C85" s="30" t="s">
        <v>190</v>
      </c>
      <c r="D85" s="35">
        <f>D86</f>
        <v>17204746.789999999</v>
      </c>
      <c r="E85" s="45"/>
      <c r="F85" s="45"/>
    </row>
    <row r="86" spans="1:6" s="32" customFormat="1" ht="30">
      <c r="A86" s="2">
        <v>80</v>
      </c>
      <c r="B86" s="29" t="s">
        <v>191</v>
      </c>
      <c r="C86" s="30" t="s">
        <v>192</v>
      </c>
      <c r="D86" s="34">
        <f>17938477.93-202101.11-531630.03</f>
        <v>17204746.789999999</v>
      </c>
      <c r="E86" s="45"/>
      <c r="F86" s="45"/>
    </row>
    <row r="87" spans="1:6" s="8" customFormat="1" ht="15">
      <c r="A87" s="2">
        <v>81</v>
      </c>
      <c r="B87" s="20" t="s">
        <v>137</v>
      </c>
      <c r="C87" s="6" t="s">
        <v>124</v>
      </c>
      <c r="D87" s="37">
        <f t="shared" ref="D87" si="4">D88</f>
        <v>206755900</v>
      </c>
      <c r="E87" s="36"/>
      <c r="F87" s="36"/>
    </row>
    <row r="88" spans="1:6" s="8" customFormat="1" ht="15">
      <c r="A88" s="2">
        <v>82</v>
      </c>
      <c r="B88" s="20" t="s">
        <v>138</v>
      </c>
      <c r="C88" s="6" t="s">
        <v>125</v>
      </c>
      <c r="D88" s="37">
        <f>SUM(D89:D106)</f>
        <v>206755900</v>
      </c>
      <c r="E88" s="36"/>
      <c r="F88" s="36"/>
    </row>
    <row r="89" spans="1:6" s="8" customFormat="1" ht="30">
      <c r="A89" s="2">
        <v>83</v>
      </c>
      <c r="B89" s="24" t="s">
        <v>126</v>
      </c>
      <c r="C89" s="6" t="s">
        <v>125</v>
      </c>
      <c r="D89" s="37">
        <f>72412000-3305800</f>
        <v>69106200</v>
      </c>
      <c r="E89" s="36"/>
      <c r="F89" s="36"/>
    </row>
    <row r="90" spans="1:6" s="8" customFormat="1" ht="45">
      <c r="A90" s="2">
        <v>84</v>
      </c>
      <c r="B90" s="24" t="s">
        <v>127</v>
      </c>
      <c r="C90" s="6" t="s">
        <v>125</v>
      </c>
      <c r="D90" s="37">
        <v>31223500</v>
      </c>
      <c r="E90" s="36"/>
      <c r="F90" s="36"/>
    </row>
    <row r="91" spans="1:6" s="8" customFormat="1" ht="30">
      <c r="A91" s="2">
        <v>85</v>
      </c>
      <c r="B91" s="24" t="s">
        <v>152</v>
      </c>
      <c r="C91" s="6" t="s">
        <v>125</v>
      </c>
      <c r="D91" s="37">
        <v>19699000</v>
      </c>
      <c r="E91" s="36"/>
      <c r="F91" s="36"/>
    </row>
    <row r="92" spans="1:6" s="8" customFormat="1" ht="30">
      <c r="A92" s="2">
        <v>86</v>
      </c>
      <c r="B92" s="24" t="s">
        <v>139</v>
      </c>
      <c r="C92" s="6" t="s">
        <v>125</v>
      </c>
      <c r="D92" s="37">
        <v>3596600</v>
      </c>
      <c r="E92" s="36"/>
      <c r="F92" s="36"/>
    </row>
    <row r="93" spans="1:6" s="8" customFormat="1" ht="30">
      <c r="A93" s="2">
        <v>87</v>
      </c>
      <c r="B93" s="24" t="s">
        <v>140</v>
      </c>
      <c r="C93" s="6" t="s">
        <v>125</v>
      </c>
      <c r="D93" s="37">
        <v>76200</v>
      </c>
      <c r="E93" s="36"/>
      <c r="F93" s="36"/>
    </row>
    <row r="94" spans="1:6" s="8" customFormat="1" ht="24.6" customHeight="1">
      <c r="A94" s="2">
        <v>88</v>
      </c>
      <c r="B94" s="24" t="s">
        <v>195</v>
      </c>
      <c r="C94" s="6" t="s">
        <v>125</v>
      </c>
      <c r="D94" s="37">
        <v>1206800</v>
      </c>
      <c r="E94" s="36"/>
      <c r="F94" s="36"/>
    </row>
    <row r="95" spans="1:6" s="8" customFormat="1" ht="33" customHeight="1">
      <c r="A95" s="2">
        <v>89</v>
      </c>
      <c r="B95" s="24" t="s">
        <v>155</v>
      </c>
      <c r="C95" s="6" t="s">
        <v>125</v>
      </c>
      <c r="D95" s="37">
        <v>240600</v>
      </c>
      <c r="E95" s="36"/>
      <c r="F95" s="36"/>
    </row>
    <row r="96" spans="1:6" s="8" customFormat="1" ht="30">
      <c r="A96" s="2">
        <v>90</v>
      </c>
      <c r="B96" s="24" t="s">
        <v>151</v>
      </c>
      <c r="C96" s="6" t="s">
        <v>125</v>
      </c>
      <c r="D96" s="37">
        <v>74800</v>
      </c>
      <c r="E96" s="36"/>
      <c r="F96" s="36"/>
    </row>
    <row r="97" spans="1:7" s="8" customFormat="1" ht="30">
      <c r="A97" s="2">
        <v>91</v>
      </c>
      <c r="B97" s="24" t="s">
        <v>153</v>
      </c>
      <c r="C97" s="6" t="s">
        <v>125</v>
      </c>
      <c r="D97" s="37">
        <f>8877300-456800</f>
        <v>8420500</v>
      </c>
      <c r="E97" s="36"/>
      <c r="F97" s="36"/>
    </row>
    <row r="98" spans="1:7" s="8" customFormat="1" ht="15">
      <c r="A98" s="2">
        <v>92</v>
      </c>
      <c r="B98" s="24" t="s">
        <v>154</v>
      </c>
      <c r="C98" s="6" t="s">
        <v>125</v>
      </c>
      <c r="D98" s="37">
        <v>10338600</v>
      </c>
      <c r="E98" s="36"/>
      <c r="F98" s="36"/>
    </row>
    <row r="99" spans="1:7" s="8" customFormat="1" ht="81" customHeight="1">
      <c r="A99" s="2">
        <v>93</v>
      </c>
      <c r="B99" s="28" t="s">
        <v>163</v>
      </c>
      <c r="C99" s="6" t="s">
        <v>125</v>
      </c>
      <c r="D99" s="37">
        <v>223500</v>
      </c>
      <c r="E99" s="36"/>
      <c r="F99" s="36"/>
    </row>
    <row r="100" spans="1:7" s="8" customFormat="1" ht="36" customHeight="1">
      <c r="A100" s="2">
        <v>94</v>
      </c>
      <c r="B100" s="28" t="s">
        <v>193</v>
      </c>
      <c r="C100" s="6" t="s">
        <v>125</v>
      </c>
      <c r="D100" s="34">
        <v>159800</v>
      </c>
      <c r="E100" s="36"/>
      <c r="F100" s="36"/>
      <c r="G100" s="36"/>
    </row>
    <row r="101" spans="1:7" s="8" customFormat="1" ht="31.95" customHeight="1">
      <c r="A101" s="2">
        <v>95</v>
      </c>
      <c r="B101" s="28" t="s">
        <v>194</v>
      </c>
      <c r="C101" s="6" t="s">
        <v>125</v>
      </c>
      <c r="D101" s="34">
        <v>1751000</v>
      </c>
      <c r="E101" s="36"/>
      <c r="F101" s="36"/>
      <c r="G101" s="36"/>
    </row>
    <row r="102" spans="1:7" s="8" customFormat="1" ht="63" customHeight="1">
      <c r="A102" s="2">
        <v>96</v>
      </c>
      <c r="B102" s="28" t="s">
        <v>215</v>
      </c>
      <c r="C102" s="6" t="s">
        <v>125</v>
      </c>
      <c r="D102" s="34">
        <v>14802400</v>
      </c>
      <c r="E102" s="36"/>
      <c r="F102" s="36"/>
      <c r="G102" s="36"/>
    </row>
    <row r="103" spans="1:7" s="8" customFormat="1" ht="33" customHeight="1">
      <c r="A103" s="2">
        <v>97</v>
      </c>
      <c r="B103" s="28" t="s">
        <v>243</v>
      </c>
      <c r="C103" s="6" t="s">
        <v>125</v>
      </c>
      <c r="D103" s="34">
        <v>21000000</v>
      </c>
      <c r="E103" s="36"/>
      <c r="F103" s="36"/>
      <c r="G103" s="36"/>
    </row>
    <row r="104" spans="1:7" s="8" customFormat="1" ht="31.95" customHeight="1">
      <c r="A104" s="2">
        <v>98</v>
      </c>
      <c r="B104" s="28" t="s">
        <v>250</v>
      </c>
      <c r="C104" s="6" t="s">
        <v>125</v>
      </c>
      <c r="D104" s="34">
        <v>704000</v>
      </c>
      <c r="E104" s="36"/>
      <c r="F104" s="36"/>
      <c r="G104" s="36"/>
    </row>
    <row r="105" spans="1:7" s="8" customFormat="1" ht="63" customHeight="1">
      <c r="A105" s="2">
        <v>99</v>
      </c>
      <c r="B105" s="28" t="s">
        <v>251</v>
      </c>
      <c r="C105" s="6" t="s">
        <v>125</v>
      </c>
      <c r="D105" s="34">
        <v>1385000</v>
      </c>
      <c r="E105" s="36"/>
      <c r="F105" s="36"/>
      <c r="G105" s="36"/>
    </row>
    <row r="106" spans="1:7" s="8" customFormat="1" ht="33" customHeight="1">
      <c r="A106" s="2">
        <v>100</v>
      </c>
      <c r="B106" s="28" t="s">
        <v>252</v>
      </c>
      <c r="C106" s="6" t="s">
        <v>125</v>
      </c>
      <c r="D106" s="34">
        <v>22747400</v>
      </c>
      <c r="E106" s="36"/>
      <c r="F106" s="36"/>
      <c r="G106" s="36"/>
    </row>
    <row r="107" spans="1:7" ht="15">
      <c r="A107" s="2">
        <v>101</v>
      </c>
      <c r="B107" s="20" t="s">
        <v>109</v>
      </c>
      <c r="C107" s="6" t="s">
        <v>48</v>
      </c>
      <c r="D107" s="37">
        <f>D108+D110+D121+D123+D125+D127</f>
        <v>2379050000</v>
      </c>
    </row>
    <row r="108" spans="1:7" ht="30">
      <c r="A108" s="2">
        <v>102</v>
      </c>
      <c r="B108" s="25" t="s">
        <v>108</v>
      </c>
      <c r="C108" s="6" t="s">
        <v>49</v>
      </c>
      <c r="D108" s="51">
        <f>D109</f>
        <v>14124000</v>
      </c>
    </row>
    <row r="109" spans="1:7" ht="30">
      <c r="A109" s="2">
        <v>103</v>
      </c>
      <c r="B109" s="20" t="s">
        <v>110</v>
      </c>
      <c r="C109" s="6" t="s">
        <v>50</v>
      </c>
      <c r="D109" s="37">
        <f>18974800-2175800-2675000</f>
        <v>14124000</v>
      </c>
    </row>
    <row r="110" spans="1:7" ht="30">
      <c r="A110" s="2">
        <v>104</v>
      </c>
      <c r="B110" s="20" t="s">
        <v>111</v>
      </c>
      <c r="C110" s="6" t="s">
        <v>72</v>
      </c>
      <c r="D110" s="51">
        <f>D111</f>
        <v>320545100</v>
      </c>
    </row>
    <row r="111" spans="1:7" ht="33.75" customHeight="1">
      <c r="A111" s="2">
        <v>105</v>
      </c>
      <c r="B111" s="20" t="s">
        <v>164</v>
      </c>
      <c r="C111" s="6" t="s">
        <v>51</v>
      </c>
      <c r="D111" s="51">
        <f>SUM(D112:D120)</f>
        <v>320545100</v>
      </c>
    </row>
    <row r="112" spans="1:7" ht="60">
      <c r="A112" s="2">
        <v>106</v>
      </c>
      <c r="B112" s="24" t="s">
        <v>148</v>
      </c>
      <c r="C112" s="6" t="s">
        <v>51</v>
      </c>
      <c r="D112" s="37">
        <v>334000</v>
      </c>
    </row>
    <row r="113" spans="1:6" ht="60">
      <c r="A113" s="2">
        <v>107</v>
      </c>
      <c r="B113" s="24" t="s">
        <v>196</v>
      </c>
      <c r="C113" s="6" t="s">
        <v>51</v>
      </c>
      <c r="D113" s="51">
        <v>200</v>
      </c>
    </row>
    <row r="114" spans="1:6" ht="30">
      <c r="A114" s="2">
        <v>108</v>
      </c>
      <c r="B114" s="24" t="s">
        <v>197</v>
      </c>
      <c r="C114" s="6" t="s">
        <v>51</v>
      </c>
      <c r="D114" s="51">
        <v>143900</v>
      </c>
    </row>
    <row r="115" spans="1:6" ht="90">
      <c r="A115" s="2">
        <v>109</v>
      </c>
      <c r="B115" s="24" t="s">
        <v>149</v>
      </c>
      <c r="C115" s="6" t="s">
        <v>51</v>
      </c>
      <c r="D115" s="51">
        <v>200</v>
      </c>
    </row>
    <row r="116" spans="1:6" ht="60">
      <c r="A116" s="2">
        <v>110</v>
      </c>
      <c r="B116" s="24" t="s">
        <v>198</v>
      </c>
      <c r="C116" s="6" t="s">
        <v>51</v>
      </c>
      <c r="D116" s="51">
        <f>2589000-342500</f>
        <v>2246500</v>
      </c>
    </row>
    <row r="117" spans="1:6" ht="45">
      <c r="A117" s="2">
        <v>111</v>
      </c>
      <c r="B117" s="24" t="s">
        <v>199</v>
      </c>
      <c r="C117" s="6" t="s">
        <v>51</v>
      </c>
      <c r="D117" s="51">
        <v>3085100</v>
      </c>
    </row>
    <row r="118" spans="1:6" ht="45">
      <c r="A118" s="2">
        <v>112</v>
      </c>
      <c r="B118" s="26" t="s">
        <v>200</v>
      </c>
      <c r="C118" s="6" t="s">
        <v>51</v>
      </c>
      <c r="D118" s="51">
        <v>2800</v>
      </c>
    </row>
    <row r="119" spans="1:6" ht="75">
      <c r="A119" s="2">
        <v>113</v>
      </c>
      <c r="B119" s="26" t="s">
        <v>150</v>
      </c>
      <c r="C119" s="6" t="s">
        <v>51</v>
      </c>
      <c r="D119" s="51">
        <v>3732400</v>
      </c>
    </row>
    <row r="120" spans="1:6" ht="45">
      <c r="A120" s="2">
        <v>114</v>
      </c>
      <c r="B120" s="24" t="s">
        <v>201</v>
      </c>
      <c r="C120" s="6" t="s">
        <v>51</v>
      </c>
      <c r="D120" s="51">
        <f>295731200+15268800</f>
        <v>311000000</v>
      </c>
    </row>
    <row r="121" spans="1:6" s="8" customFormat="1" ht="45">
      <c r="A121" s="2">
        <v>115</v>
      </c>
      <c r="B121" s="20" t="s">
        <v>76</v>
      </c>
      <c r="C121" s="6" t="s">
        <v>73</v>
      </c>
      <c r="D121" s="51">
        <f>D122</f>
        <v>15000</v>
      </c>
      <c r="E121" s="36"/>
      <c r="F121" s="36"/>
    </row>
    <row r="122" spans="1:6" s="8" customFormat="1" ht="45">
      <c r="A122" s="2">
        <v>116</v>
      </c>
      <c r="B122" s="20" t="s">
        <v>75</v>
      </c>
      <c r="C122" s="6" t="s">
        <v>74</v>
      </c>
      <c r="D122" s="51">
        <v>15000</v>
      </c>
      <c r="E122" s="36"/>
      <c r="F122" s="36"/>
    </row>
    <row r="123" spans="1:6" ht="30">
      <c r="A123" s="2">
        <v>117</v>
      </c>
      <c r="B123" s="20" t="s">
        <v>112</v>
      </c>
      <c r="C123" s="6" t="s">
        <v>55</v>
      </c>
      <c r="D123" s="53">
        <f t="shared" ref="D123" si="5">D124</f>
        <v>51300000</v>
      </c>
    </row>
    <row r="124" spans="1:6" ht="30">
      <c r="A124" s="2">
        <v>118</v>
      </c>
      <c r="B124" s="20" t="s">
        <v>56</v>
      </c>
      <c r="C124" s="6" t="s">
        <v>52</v>
      </c>
      <c r="D124" s="53">
        <f>38105500+5500000+7694500</f>
        <v>51300000</v>
      </c>
    </row>
    <row r="125" spans="1:6" s="8" customFormat="1" ht="45">
      <c r="A125" s="2">
        <v>119</v>
      </c>
      <c r="B125" s="20" t="s">
        <v>129</v>
      </c>
      <c r="C125" s="6" t="s">
        <v>130</v>
      </c>
      <c r="D125" s="37">
        <f t="shared" ref="D125" si="6">D126</f>
        <v>501900</v>
      </c>
      <c r="E125" s="36"/>
      <c r="F125" s="36"/>
    </row>
    <row r="126" spans="1:6" s="8" customFormat="1" ht="45">
      <c r="A126" s="2">
        <v>120</v>
      </c>
      <c r="B126" s="20" t="s">
        <v>131</v>
      </c>
      <c r="C126" s="6" t="s">
        <v>143</v>
      </c>
      <c r="D126" s="37">
        <f>139000+362900</f>
        <v>501900</v>
      </c>
      <c r="E126" s="36"/>
      <c r="F126" s="36"/>
    </row>
    <row r="127" spans="1:6" s="8" customFormat="1" ht="15">
      <c r="A127" s="2">
        <v>121</v>
      </c>
      <c r="B127" s="20" t="s">
        <v>113</v>
      </c>
      <c r="C127" s="6" t="s">
        <v>53</v>
      </c>
      <c r="D127" s="37">
        <f t="shared" ref="D127" si="7">D128</f>
        <v>1992564000</v>
      </c>
      <c r="E127" s="36"/>
      <c r="F127" s="36"/>
    </row>
    <row r="128" spans="1:6" s="8" customFormat="1" ht="15">
      <c r="A128" s="2">
        <v>122</v>
      </c>
      <c r="B128" s="20" t="s">
        <v>114</v>
      </c>
      <c r="C128" s="6" t="s">
        <v>54</v>
      </c>
      <c r="D128" s="37">
        <f>D129+D130</f>
        <v>1992564000</v>
      </c>
      <c r="E128" s="36"/>
      <c r="F128" s="36"/>
    </row>
    <row r="129" spans="1:6" s="8" customFormat="1" ht="75">
      <c r="A129" s="2">
        <v>123</v>
      </c>
      <c r="B129" s="24" t="s">
        <v>57</v>
      </c>
      <c r="C129" s="6" t="s">
        <v>54</v>
      </c>
      <c r="D129" s="37">
        <f>995131000+39378000+33853400+3721700</f>
        <v>1072084100</v>
      </c>
      <c r="E129" s="36"/>
      <c r="F129" s="36"/>
    </row>
    <row r="130" spans="1:6" s="8" customFormat="1" ht="45">
      <c r="A130" s="2">
        <v>124</v>
      </c>
      <c r="B130" s="24" t="s">
        <v>123</v>
      </c>
      <c r="C130" s="6" t="s">
        <v>54</v>
      </c>
      <c r="D130" s="37">
        <f>1056398000-107218000-28700100</f>
        <v>920479900</v>
      </c>
      <c r="E130" s="36"/>
      <c r="F130" s="36"/>
    </row>
    <row r="131" spans="1:6" s="8" customFormat="1" ht="15">
      <c r="A131" s="2">
        <v>125</v>
      </c>
      <c r="B131" s="20" t="s">
        <v>216</v>
      </c>
      <c r="C131" s="6" t="s">
        <v>217</v>
      </c>
      <c r="D131" s="37">
        <f>D132+D134+D136+D138</f>
        <v>346777128.15999997</v>
      </c>
      <c r="E131" s="39"/>
    </row>
    <row r="132" spans="1:6" s="8" customFormat="1" ht="105">
      <c r="A132" s="2">
        <v>126</v>
      </c>
      <c r="B132" s="20" t="s">
        <v>232</v>
      </c>
      <c r="C132" s="6" t="s">
        <v>222</v>
      </c>
      <c r="D132" s="37">
        <f>D133</f>
        <v>1123100</v>
      </c>
      <c r="E132" s="39"/>
    </row>
    <row r="133" spans="1:6" s="8" customFormat="1" ht="120">
      <c r="A133" s="2">
        <v>127</v>
      </c>
      <c r="B133" s="20" t="s">
        <v>233</v>
      </c>
      <c r="C133" s="6" t="s">
        <v>223</v>
      </c>
      <c r="D133" s="37">
        <v>1123100</v>
      </c>
      <c r="E133" s="39"/>
    </row>
    <row r="134" spans="1:6" s="8" customFormat="1" ht="60">
      <c r="A134" s="2">
        <v>128</v>
      </c>
      <c r="B134" s="20" t="s">
        <v>218</v>
      </c>
      <c r="C134" s="6" t="s">
        <v>219</v>
      </c>
      <c r="D134" s="51">
        <f>D135</f>
        <v>4075700</v>
      </c>
      <c r="E134" s="39"/>
    </row>
    <row r="135" spans="1:6" s="8" customFormat="1" ht="60">
      <c r="A135" s="2">
        <v>129</v>
      </c>
      <c r="B135" s="20" t="s">
        <v>220</v>
      </c>
      <c r="C135" s="6" t="s">
        <v>221</v>
      </c>
      <c r="D135" s="37">
        <v>4075700</v>
      </c>
      <c r="E135" s="39"/>
    </row>
    <row r="136" spans="1:6" s="8" customFormat="1" ht="90">
      <c r="A136" s="2">
        <v>130</v>
      </c>
      <c r="B136" s="20" t="s">
        <v>224</v>
      </c>
      <c r="C136" s="6" t="s">
        <v>225</v>
      </c>
      <c r="D136" s="51">
        <f>D137</f>
        <v>69629900</v>
      </c>
      <c r="E136" s="39"/>
    </row>
    <row r="137" spans="1:6" s="8" customFormat="1" ht="94.95" customHeight="1">
      <c r="A137" s="2">
        <v>131</v>
      </c>
      <c r="B137" s="20" t="s">
        <v>226</v>
      </c>
      <c r="C137" s="6" t="s">
        <v>227</v>
      </c>
      <c r="D137" s="37">
        <f>70190900-561000</f>
        <v>69629900</v>
      </c>
      <c r="E137" s="39"/>
    </row>
    <row r="138" spans="1:6" s="8" customFormat="1" ht="15">
      <c r="A138" s="2">
        <v>132</v>
      </c>
      <c r="B138" s="20" t="s">
        <v>228</v>
      </c>
      <c r="C138" s="6" t="s">
        <v>229</v>
      </c>
      <c r="D138" s="51">
        <f t="shared" ref="D138" si="8">D139</f>
        <v>271948428.15999997</v>
      </c>
      <c r="E138" s="39"/>
    </row>
    <row r="139" spans="1:6" s="8" customFormat="1" ht="15">
      <c r="A139" s="2">
        <v>133</v>
      </c>
      <c r="B139" s="20" t="s">
        <v>230</v>
      </c>
      <c r="C139" s="6" t="s">
        <v>231</v>
      </c>
      <c r="D139" s="51">
        <f>SUM(D140:D151)</f>
        <v>271948428.15999997</v>
      </c>
      <c r="E139" s="39"/>
    </row>
    <row r="140" spans="1:6" s="8" customFormat="1" ht="45">
      <c r="A140" s="2">
        <v>134</v>
      </c>
      <c r="B140" s="20" t="s">
        <v>234</v>
      </c>
      <c r="C140" s="6" t="s">
        <v>231</v>
      </c>
      <c r="D140" s="37">
        <f>43461700-6386800</f>
        <v>37074900</v>
      </c>
      <c r="E140" s="39"/>
    </row>
    <row r="141" spans="1:6" s="8" customFormat="1" ht="75">
      <c r="A141" s="2">
        <v>135</v>
      </c>
      <c r="B141" s="20" t="s">
        <v>237</v>
      </c>
      <c r="C141" s="6" t="s">
        <v>231</v>
      </c>
      <c r="D141" s="37">
        <v>3786300</v>
      </c>
      <c r="E141" s="39"/>
    </row>
    <row r="142" spans="1:6" s="8" customFormat="1" ht="45">
      <c r="A142" s="2">
        <v>136</v>
      </c>
      <c r="B142" s="20" t="s">
        <v>246</v>
      </c>
      <c r="C142" s="6" t="s">
        <v>231</v>
      </c>
      <c r="D142" s="37">
        <v>7986200</v>
      </c>
      <c r="E142" s="39"/>
    </row>
    <row r="143" spans="1:6" s="8" customFormat="1" ht="45">
      <c r="A143" s="2">
        <v>137</v>
      </c>
      <c r="B143" s="20" t="s">
        <v>242</v>
      </c>
      <c r="C143" s="6" t="s">
        <v>231</v>
      </c>
      <c r="D143" s="37">
        <v>106600</v>
      </c>
      <c r="E143" s="39"/>
    </row>
    <row r="144" spans="1:6" s="8" customFormat="1" ht="37.200000000000003" customHeight="1">
      <c r="A144" s="2">
        <v>138</v>
      </c>
      <c r="B144" s="20" t="s">
        <v>244</v>
      </c>
      <c r="C144" s="6" t="s">
        <v>231</v>
      </c>
      <c r="D144" s="37">
        <v>100000</v>
      </c>
      <c r="E144" s="39"/>
    </row>
    <row r="145" spans="1:6" s="8" customFormat="1" ht="63.6" customHeight="1">
      <c r="A145" s="2">
        <v>139</v>
      </c>
      <c r="B145" s="20" t="s">
        <v>245</v>
      </c>
      <c r="C145" s="6" t="s">
        <v>231</v>
      </c>
      <c r="D145" s="37">
        <v>200000</v>
      </c>
      <c r="E145" s="39"/>
    </row>
    <row r="146" spans="1:6" s="8" customFormat="1" ht="51.6" customHeight="1">
      <c r="A146" s="2">
        <v>140</v>
      </c>
      <c r="B146" s="20" t="s">
        <v>247</v>
      </c>
      <c r="C146" s="6" t="s">
        <v>231</v>
      </c>
      <c r="D146" s="37">
        <v>200000</v>
      </c>
      <c r="E146" s="39"/>
    </row>
    <row r="147" spans="1:6" s="8" customFormat="1" ht="60" customHeight="1">
      <c r="A147" s="2">
        <v>141</v>
      </c>
      <c r="B147" s="20" t="s">
        <v>253</v>
      </c>
      <c r="C147" s="6" t="s">
        <v>231</v>
      </c>
      <c r="D147" s="37">
        <v>2211155</v>
      </c>
      <c r="E147" s="39"/>
    </row>
    <row r="148" spans="1:6" s="8" customFormat="1" ht="39.6" customHeight="1">
      <c r="A148" s="2">
        <v>142</v>
      </c>
      <c r="B148" s="20" t="s">
        <v>258</v>
      </c>
      <c r="C148" s="6" t="s">
        <v>231</v>
      </c>
      <c r="D148" s="37">
        <v>450000</v>
      </c>
      <c r="E148" s="39"/>
    </row>
    <row r="149" spans="1:6" s="8" customFormat="1" ht="41.4" customHeight="1">
      <c r="A149" s="2">
        <v>143</v>
      </c>
      <c r="B149" s="20" t="s">
        <v>259</v>
      </c>
      <c r="C149" s="6" t="s">
        <v>231</v>
      </c>
      <c r="D149" s="37">
        <v>19533273.16</v>
      </c>
      <c r="E149" s="39"/>
    </row>
    <row r="150" spans="1:6" s="8" customFormat="1" ht="50.4" customHeight="1">
      <c r="A150" s="2">
        <v>144</v>
      </c>
      <c r="B150" s="20" t="s">
        <v>260</v>
      </c>
      <c r="C150" s="6" t="s">
        <v>231</v>
      </c>
      <c r="D150" s="37">
        <v>200000000</v>
      </c>
      <c r="E150" s="39"/>
    </row>
    <row r="151" spans="1:6" s="8" customFormat="1" ht="36.6" customHeight="1">
      <c r="A151" s="2">
        <v>145</v>
      </c>
      <c r="B151" s="20" t="s">
        <v>261</v>
      </c>
      <c r="C151" s="6" t="s">
        <v>231</v>
      </c>
      <c r="D151" s="37">
        <v>300000</v>
      </c>
      <c r="E151" s="39"/>
    </row>
    <row r="152" spans="1:6" ht="15">
      <c r="A152" s="2">
        <v>146</v>
      </c>
      <c r="B152" s="20" t="s">
        <v>156</v>
      </c>
      <c r="C152" s="7" t="s">
        <v>157</v>
      </c>
      <c r="D152" s="37">
        <f>232000000+103176333.82-534007.74-200000000+1000000</f>
        <v>135642326.07999998</v>
      </c>
    </row>
    <row r="153" spans="1:6" s="8" customFormat="1" ht="60">
      <c r="A153" s="2">
        <v>147</v>
      </c>
      <c r="B153" s="38" t="s">
        <v>205</v>
      </c>
      <c r="C153" s="6" t="s">
        <v>206</v>
      </c>
      <c r="D153" s="46">
        <f>21756746.15+3492657.53+326127.67+8973.59</f>
        <v>25584504.940000001</v>
      </c>
      <c r="E153" s="36"/>
      <c r="F153" s="36"/>
    </row>
    <row r="154" spans="1:6" s="8" customFormat="1" ht="30">
      <c r="A154" s="2">
        <v>148</v>
      </c>
      <c r="B154" s="38" t="s">
        <v>207</v>
      </c>
      <c r="C154" s="6" t="s">
        <v>208</v>
      </c>
      <c r="D154" s="54">
        <f>-149932446.87+35059651.74+91965782.41+824582.76-49164.23</f>
        <v>-22131594.189999998</v>
      </c>
      <c r="E154" s="36"/>
      <c r="F154" s="36"/>
    </row>
    <row r="155" spans="1:6">
      <c r="C155" s="9"/>
    </row>
    <row r="156" spans="1:6">
      <c r="C156" s="9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2025-12-10T04:15:28Z</cp:lastPrinted>
  <dcterms:created xsi:type="dcterms:W3CDTF">2018-10-18T10:31:29Z</dcterms:created>
  <dcterms:modified xsi:type="dcterms:W3CDTF">2025-12-10T04:16:21Z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